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Рес.см.расчет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<sst xmlns="http://schemas.openxmlformats.org/spreadsheetml/2006/main" count="138" uniqueCount="93">
  <si>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&lt; 9 * 3 * 04-01-01 &gt;</t>
  </si>
  <si>
    <t>ПК РИК (вер.1.3.111226) тел./факс (495) 347-33-01</t>
  </si>
  <si>
    <t>Рес.см.расчет</t>
  </si>
  <si>
    <t xml:space="preserve">Стройка: </t>
  </si>
  <si>
    <t>Ремонт улично-дорожной сети Сергиевского сельского поселения Кореновского района</t>
  </si>
  <si>
    <t xml:space="preserve">Объект: </t>
  </si>
  <si>
    <t>ЛОКАЛЬНЫЙ РЕСУРСНЫЙ СМЕТНЫЙ РАСЧЕТ</t>
  </si>
  <si>
    <t xml:space="preserve">  к Локальной смете № 04-01-01</t>
  </si>
  <si>
    <t>на "Дорожная одежда"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</si>
  <si>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</si>
  <si>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</si>
  <si>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</si>
  <si>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</si>
  <si>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</si>
  <si>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</si>
  <si>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ресурса</t>
  </si>
  <si>
    <t>Наименование</t>
  </si>
  <si>
    <t>Единица измерения</t>
  </si>
  <si>
    <t>Количество единиц по проектным данным</t>
  </si>
  <si>
    <t>Сметная стоимость в текущих ценах (руб.)</t>
  </si>
  <si>
    <t>Кол-во механиза-торов</t>
  </si>
  <si>
    <t>на ед. изм.</t>
  </si>
  <si>
    <t>общая</t>
  </si>
  <si>
    <t>Затраты труда рабочих-строителей</t>
  </si>
  <si>
    <t>1.</t>
  </si>
  <si>
    <t>З1-1023</t>
  </si>
  <si>
    <t>Рабочий строитель среднего разряда 2,3</t>
  </si>
  <si>
    <t>чел.-ч</t>
  </si>
  <si>
    <t>s</t>
  </si>
  <si>
    <t>A</t>
  </si>
  <si>
    <t>2.</t>
  </si>
  <si>
    <t>З1-1028</t>
  </si>
  <si>
    <t>Рабочий строитель среднего разряда 2,8</t>
  </si>
  <si>
    <t>Итого по разделу</t>
  </si>
  <si>
    <t>sum</t>
  </si>
  <si>
    <t>Затраты труда машинистов</t>
  </si>
  <si>
    <t>3.</t>
  </si>
  <si>
    <t>З1000-0001</t>
  </si>
  <si>
    <t>?</t>
  </si>
  <si>
    <t>Машины и механизмы</t>
  </si>
  <si>
    <t>4.</t>
  </si>
  <si>
    <t>Х03-0101</t>
  </si>
  <si>
    <t>Автопогрузчики 5 т</t>
  </si>
  <si>
    <t>маш.-ч</t>
  </si>
  <si>
    <t>IsMash</t>
  </si>
  <si>
    <t>(1)</t>
  </si>
  <si>
    <t>mWithZPM</t>
  </si>
  <si>
    <t>5.</t>
  </si>
  <si>
    <t>Х12-0202</t>
  </si>
  <si>
    <t>Автогрейдеры среднего типа 99 кВт (135 л.с.)</t>
  </si>
  <si>
    <t>6.</t>
  </si>
  <si>
    <t>Х12-0906</t>
  </si>
  <si>
    <t>Катки дорожные самоходные гладкие 8 т</t>
  </si>
  <si>
    <t>7.</t>
  </si>
  <si>
    <t>Х12-0907</t>
  </si>
  <si>
    <t>Катки дорожные самоходные гладкие 13 т</t>
  </si>
  <si>
    <t>8.</t>
  </si>
  <si>
    <t>Х12-0911</t>
  </si>
  <si>
    <t>Катки на пневмоколесном ходу 30 т</t>
  </si>
  <si>
    <t>9.</t>
  </si>
  <si>
    <t>Х12-1601</t>
  </si>
  <si>
    <t>Машины поливомоечные 6000 л</t>
  </si>
  <si>
    <t>Материальные ресурсы</t>
  </si>
  <si>
    <t>10.</t>
  </si>
  <si>
    <t>С408-0205</t>
  </si>
  <si>
    <t>Смесь песчано-гравийная природная обогащенная с содержанием гравия 65-75 %</t>
  </si>
  <si>
    <t>м3</t>
  </si>
  <si>
    <t>IsMater</t>
  </si>
  <si>
    <t>11.</t>
  </si>
  <si>
    <t>С411-0001</t>
  </si>
  <si>
    <t>Вода</t>
  </si>
  <si>
    <t>12.</t>
  </si>
  <si>
    <t>С11223.</t>
  </si>
  <si>
    <t>ПГС с добавление 30% щебня фр. 20-40мм</t>
  </si>
  <si>
    <t>ИТОГО ПО СМЕТЕ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</si>
  <si>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</si>
  <si>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</si>
  <si>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</si>
  <si>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</si>
  <si>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</si>
  <si>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</si>
  <si>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НАКЛАДНЫЕ РАСХОДЫ</t>
  </si>
  <si>
    <t>ПЛАНОВЫЕ НАКОПЛЕНИЯ</t>
  </si>
  <si>
    <t>ИТОГО С НАКЛАДНЫМИ И ПЛАНОВЫМИ</t>
  </si>
  <si>
    <t>в т.ч. Вспомогательные материалыот стоим-ти материалов</t>
  </si>
  <si>
    <t>в т.ч. Вспомогательные материалыот ОЗП</t>
  </si>
  <si>
    <t>НАЛОГ НА ДОБАВЛЕННУЮ СТОИМОСТЬ</t>
  </si>
  <si>
    <t>ВСЕГО С УЧЕТОМ НАЛОГА</t>
  </si>
  <si>
    <t>Составил:</t>
  </si>
  <si>
    <t>(должность, подпись, Ф.И.О)</t>
  </si>
  <si>
    <t>Проверил:</t>
  </si>
  <si>
    <t>Ремонт ул.Береговой  от ул.Роя до ул.Ленина в ст-це Сергиевской</t>
  </si>
  <si>
    <t>Составлена в текущих ценах на 08.2011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</si>
</sst>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;\-#,##0.000;"/>
    <numFmt numFmtId="167" formatCode="#,##0.00;\-#,##0.00;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4" fontId="0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1"/>
  <sheetViews>
    <sheetView tabSelected="1" zoomScalePageLayoutView="0" workbookViewId="0" topLeftCell="A19">
      <selection activeCell="U60" sqref="U60"/>
    </sheetView>
  </sheetViews>
  <sheetFormatPr defaultColWidth="9.140625" defaultRowHeight="10.5"/>
  <cols>
    <col min="1" max="1" width="4.421875" style="1" customWidth="1"/>
    <col min="2" max="2" width="11.28125" style="1" customWidth="1"/>
    <col min="3" max="3" width="89.140625" style="1" customWidth="1"/>
    <col min="4" max="5" width="9.7109375" style="1" customWidth="1"/>
    <col min="6" max="6" width="10.8515625" style="1" customWidth="1"/>
    <col min="7" max="7" width="13.140625" style="1" customWidth="1"/>
    <col min="8" max="20" width="9.140625" style="1" hidden="1" customWidth="1"/>
    <col min="21" max="16384" width="9.140625" style="1" customWidth="1"/>
  </cols>
  <sheetData>
    <row r="1" spans="1:7" ht="10.5">
      <c r="A1" s="2" t="s">
        <v>0</v>
      </c>
      <c r="C1" s="2" t="s">
        <v>1</v>
      </c>
      <c r="G1" s="3" t="s">
        <v>2</v>
      </c>
    </row>
    <row r="3" spans="2:3" ht="10.5" hidden="1">
      <c r="B3" s="4" t="s">
        <v>3</v>
      </c>
      <c r="C3" s="5" t="s">
        <v>4</v>
      </c>
    </row>
    <row r="4" spans="2:3" ht="10.5">
      <c r="B4" s="4" t="s">
        <v>5</v>
      </c>
      <c r="C4" s="5" t="s">
        <v>91</v>
      </c>
    </row>
    <row r="5" spans="1:7" ht="10.5">
      <c r="A5" s="34" t="s">
        <v>6</v>
      </c>
      <c r="B5" s="34"/>
      <c r="C5" s="34"/>
      <c r="D5" s="34"/>
      <c r="E5" s="34"/>
      <c r="F5" s="34"/>
      <c r="G5" s="34"/>
    </row>
    <row r="6" spans="1:7" ht="10.5">
      <c r="A6" s="35" t="s">
        <v>7</v>
      </c>
      <c r="B6" s="35"/>
      <c r="C6" s="35"/>
      <c r="D6" s="35"/>
      <c r="E6" s="35"/>
      <c r="F6" s="35"/>
      <c r="G6" s="35"/>
    </row>
    <row r="7" spans="1:7" ht="10.5">
      <c r="A7" s="35" t="s">
        <v>8</v>
      </c>
      <c r="B7" s="35"/>
      <c r="C7" s="35"/>
      <c r="D7" s="35"/>
      <c r="E7" s="35"/>
      <c r="F7" s="35"/>
      <c r="G7" s="35"/>
    </row>
    <row r="8" spans="4:7" ht="10.5">
      <c r="D8" s="4" t="s">
        <v>9</v>
      </c>
      <c r="E8" s="28" t="str">
        <f>TEXT((G64)/1000,"# ##0"&amp;GetSeparator()&amp;"000")</f>
        <v> 221,389</v>
      </c>
      <c r="F8" s="28"/>
      <c r="G8" s="6" t="s">
        <v>10</v>
      </c>
    </row>
    <row r="9" spans="4:7" ht="10.5">
      <c r="D9" s="4" t="s">
        <v>11</v>
      </c>
      <c r="E9" s="28">
        <v>0.098</v>
      </c>
      <c r="F9" s="28"/>
      <c r="G9" s="6" t="s">
        <v>12</v>
      </c>
    </row>
    <row r="10" spans="4:7" ht="10.5">
      <c r="D10" s="4" t="s">
        <v>13</v>
      </c>
      <c r="E10" s="28">
        <v>14.059</v>
      </c>
      <c r="F10" s="28"/>
      <c r="G10" s="6" t="s">
        <v>10</v>
      </c>
    </row>
    <row r="11" spans="1:7" ht="10.5">
      <c r="A11" s="36" t="s">
        <v>92</v>
      </c>
      <c r="B11" s="36"/>
      <c r="C11" s="36"/>
      <c r="D11" s="36"/>
      <c r="E11" s="36"/>
      <c r="F11" s="36"/>
      <c r="G11" s="36"/>
    </row>
    <row r="12" ht="4.5" customHeight="1"/>
    <row r="13" spans="1:7" ht="21.75" customHeight="1">
      <c r="A13" s="37" t="s">
        <v>14</v>
      </c>
      <c r="B13" s="37" t="s">
        <v>15</v>
      </c>
      <c r="C13" s="37" t="s">
        <v>16</v>
      </c>
      <c r="D13" s="7" t="s">
        <v>17</v>
      </c>
      <c r="E13" s="37" t="s">
        <v>18</v>
      </c>
      <c r="F13" s="40" t="s">
        <v>19</v>
      </c>
      <c r="G13" s="41"/>
    </row>
    <row r="14" spans="1:7" ht="10.5" customHeight="1">
      <c r="A14" s="38"/>
      <c r="B14" s="38"/>
      <c r="C14" s="38"/>
      <c r="D14" s="37" t="s">
        <v>20</v>
      </c>
      <c r="E14" s="38"/>
      <c r="F14" s="42"/>
      <c r="G14" s="43"/>
    </row>
    <row r="15" spans="1:7" ht="21.75" customHeight="1">
      <c r="A15" s="39"/>
      <c r="B15" s="39"/>
      <c r="C15" s="39"/>
      <c r="D15" s="39"/>
      <c r="E15" s="39"/>
      <c r="F15" s="7" t="s">
        <v>21</v>
      </c>
      <c r="G15" s="7" t="s">
        <v>22</v>
      </c>
    </row>
    <row r="16" spans="1:7" ht="10.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8" spans="1:7" ht="10.5">
      <c r="A18" s="9"/>
      <c r="B18" s="10" t="s">
        <v>23</v>
      </c>
      <c r="C18" s="9"/>
      <c r="D18" s="9"/>
      <c r="E18" s="9"/>
      <c r="F18" s="9"/>
      <c r="G18" s="9"/>
    </row>
    <row r="20" spans="1:18" ht="10.5">
      <c r="A20" s="11" t="s">
        <v>24</v>
      </c>
      <c r="B20" s="12" t="s">
        <v>25</v>
      </c>
      <c r="C20" s="12" t="s">
        <v>26</v>
      </c>
      <c r="D20" s="13" t="s">
        <v>27</v>
      </c>
      <c r="E20" s="14">
        <v>5.4667872</v>
      </c>
      <c r="F20" s="15">
        <v>106.64</v>
      </c>
      <c r="G20" s="16">
        <f>ROUND(IF(E20="",0,E20)*IF(F20="",0,F20),2)</f>
        <v>582.98</v>
      </c>
      <c r="H20" s="1" t="s">
        <v>28</v>
      </c>
      <c r="I20" s="1" t="s">
        <v>29</v>
      </c>
      <c r="L20" s="16"/>
      <c r="Q20" s="15"/>
      <c r="R20" s="16">
        <f>ROUND(IF(E20="",0,E20)*IF(Q20="",0,Q20),2)</f>
        <v>0</v>
      </c>
    </row>
    <row r="21" spans="1:18" ht="10.5">
      <c r="A21" s="11" t="s">
        <v>30</v>
      </c>
      <c r="B21" s="12" t="s">
        <v>31</v>
      </c>
      <c r="C21" s="12" t="s">
        <v>32</v>
      </c>
      <c r="D21" s="13" t="s">
        <v>27</v>
      </c>
      <c r="E21" s="14">
        <v>53.531856</v>
      </c>
      <c r="F21" s="15">
        <v>121.66</v>
      </c>
      <c r="G21" s="16">
        <f>ROUND(IF(E21="",0,E21)*IF(F21="",0,F21),2)</f>
        <v>6512.69</v>
      </c>
      <c r="H21" s="1" t="s">
        <v>28</v>
      </c>
      <c r="I21" s="1" t="s">
        <v>29</v>
      </c>
      <c r="L21" s="16"/>
      <c r="Q21" s="15"/>
      <c r="R21" s="16">
        <f>ROUND(IF(E21="",0,E21)*IF(Q21="",0,Q21),2)</f>
        <v>0</v>
      </c>
    </row>
    <row r="22" spans="1:18" ht="10.5">
      <c r="A22" s="17"/>
      <c r="B22" s="17"/>
      <c r="C22" s="18" t="s">
        <v>33</v>
      </c>
      <c r="D22" s="17"/>
      <c r="E22" s="19">
        <f>SUMIF(H20:H22,"=s",E20:E22)</f>
        <v>58.9986432</v>
      </c>
      <c r="F22" s="17"/>
      <c r="G22" s="20">
        <f>ROUND(SUMIF(H20:H22,"=s",G20:G22),2)</f>
        <v>7095.67</v>
      </c>
      <c r="H22" s="1" t="s">
        <v>34</v>
      </c>
      <c r="R22" s="21">
        <f>ROUND(SUMIF(H20:H22,"=s",R20:R22),2)</f>
        <v>0</v>
      </c>
    </row>
    <row r="24" spans="1:7" ht="10.5">
      <c r="A24" s="9"/>
      <c r="B24" s="10" t="s">
        <v>35</v>
      </c>
      <c r="C24" s="9"/>
      <c r="D24" s="9"/>
      <c r="E24" s="9"/>
      <c r="F24" s="9"/>
      <c r="G24" s="9"/>
    </row>
    <row r="26" spans="1:18" ht="10.5">
      <c r="A26" s="11" t="s">
        <v>36</v>
      </c>
      <c r="B26" s="12" t="s">
        <v>37</v>
      </c>
      <c r="C26" s="12" t="s">
        <v>35</v>
      </c>
      <c r="D26" s="13" t="s">
        <v>27</v>
      </c>
      <c r="E26" s="14">
        <v>39.29058</v>
      </c>
      <c r="F26" s="15">
        <f>IF(E26=0,0,ROUND(G26/E26,3))</f>
        <v>177.22</v>
      </c>
      <c r="G26" s="16">
        <f>ROUND(SUMIF(K16:K49,"=mWithZPM",G16:G49),2)</f>
        <v>6963.07</v>
      </c>
      <c r="H26" s="1" t="s">
        <v>28</v>
      </c>
      <c r="I26" s="1" t="s">
        <v>38</v>
      </c>
      <c r="Q26" s="15">
        <f>IF(E26=0,0,ROUND(R26/E26,3))</f>
        <v>0</v>
      </c>
      <c r="R26" s="16">
        <f>ROUND(SUMIF(K16:K49,"=mWithZPM",A16:A49),2)</f>
        <v>0</v>
      </c>
    </row>
    <row r="28" spans="1:7" ht="10.5">
      <c r="A28" s="9"/>
      <c r="B28" s="10" t="s">
        <v>39</v>
      </c>
      <c r="C28" s="9"/>
      <c r="D28" s="9"/>
      <c r="E28" s="9"/>
      <c r="F28" s="9"/>
      <c r="G28" s="9"/>
    </row>
    <row r="30" spans="1:18" ht="10.5">
      <c r="A30" s="30" t="s">
        <v>40</v>
      </c>
      <c r="B30" s="32" t="s">
        <v>41</v>
      </c>
      <c r="C30" s="32" t="s">
        <v>42</v>
      </c>
      <c r="D30" s="22" t="s">
        <v>43</v>
      </c>
      <c r="E30" s="33">
        <v>9.25848</v>
      </c>
      <c r="F30" s="23">
        <v>645.2</v>
      </c>
      <c r="G30" s="23">
        <f>ROUND(IF(E30="",0,E30)*IF(F30="",0,F30),2)</f>
        <v>5973.57</v>
      </c>
      <c r="H30" s="1" t="s">
        <v>28</v>
      </c>
      <c r="I30" s="1" t="s">
        <v>44</v>
      </c>
      <c r="Q30" s="23"/>
      <c r="R30" s="23">
        <f>ROUND(IF(E30="",0,E30)*IF(Q30="",0,Q30),2)</f>
        <v>0</v>
      </c>
    </row>
    <row r="31" spans="1:18" ht="21">
      <c r="A31" s="31"/>
      <c r="B31" s="31"/>
      <c r="C31" s="31"/>
      <c r="D31" s="13" t="s">
        <v>45</v>
      </c>
      <c r="E31" s="31"/>
      <c r="F31" s="16">
        <v>142.69</v>
      </c>
      <c r="G31" s="16">
        <f>ROUND(IF(E30="",0,E30)*IF(F31="",0,F31),2)</f>
        <v>1321.09</v>
      </c>
      <c r="K31" s="1" t="s">
        <v>46</v>
      </c>
      <c r="Q31" s="16"/>
      <c r="R31" s="16">
        <f>ROUND(IF(E30="",0,E30)*IF(Q31="",0,Q31),2)</f>
        <v>0</v>
      </c>
    </row>
    <row r="32" spans="1:18" ht="10.5">
      <c r="A32" s="30" t="s">
        <v>47</v>
      </c>
      <c r="B32" s="32" t="s">
        <v>48</v>
      </c>
      <c r="C32" s="32" t="s">
        <v>49</v>
      </c>
      <c r="D32" s="22" t="s">
        <v>43</v>
      </c>
      <c r="E32" s="33">
        <v>4.05594</v>
      </c>
      <c r="F32" s="23">
        <v>1026.72</v>
      </c>
      <c r="G32" s="23">
        <f>ROUND(IF(E32="",0,E32)*IF(F32="",0,F32),2)</f>
        <v>4164.31</v>
      </c>
      <c r="H32" s="1" t="s">
        <v>28</v>
      </c>
      <c r="I32" s="1" t="s">
        <v>44</v>
      </c>
      <c r="Q32" s="23"/>
      <c r="R32" s="23">
        <f>ROUND(IF(E32="",0,E32)*IF(Q32="",0,Q32),2)</f>
        <v>0</v>
      </c>
    </row>
    <row r="33" spans="1:18" ht="21">
      <c r="A33" s="31"/>
      <c r="B33" s="31"/>
      <c r="C33" s="31"/>
      <c r="D33" s="13" t="s">
        <v>45</v>
      </c>
      <c r="E33" s="31"/>
      <c r="F33" s="16">
        <v>187.74</v>
      </c>
      <c r="G33" s="16">
        <f>ROUND(IF(E32="",0,E32)*IF(F33="",0,F33),2)</f>
        <v>761.46</v>
      </c>
      <c r="K33" s="1" t="s">
        <v>46</v>
      </c>
      <c r="Q33" s="16"/>
      <c r="R33" s="16">
        <f>ROUND(IF(E32="",0,E32)*IF(Q33="",0,Q33),2)</f>
        <v>0</v>
      </c>
    </row>
    <row r="34" spans="1:18" ht="10.5">
      <c r="A34" s="30" t="s">
        <v>50</v>
      </c>
      <c r="B34" s="32" t="s">
        <v>51</v>
      </c>
      <c r="C34" s="32" t="s">
        <v>52</v>
      </c>
      <c r="D34" s="22" t="s">
        <v>43</v>
      </c>
      <c r="E34" s="33">
        <v>10.458</v>
      </c>
      <c r="F34" s="23">
        <v>630.09</v>
      </c>
      <c r="G34" s="23">
        <f>ROUND(IF(E34="",0,E34)*IF(F34="",0,F34),2)</f>
        <v>6589.48</v>
      </c>
      <c r="H34" s="1" t="s">
        <v>28</v>
      </c>
      <c r="I34" s="1" t="s">
        <v>44</v>
      </c>
      <c r="Q34" s="23"/>
      <c r="R34" s="23">
        <f>ROUND(IF(E34="",0,E34)*IF(Q34="",0,Q34),2)</f>
        <v>0</v>
      </c>
    </row>
    <row r="35" spans="1:18" ht="21">
      <c r="A35" s="31"/>
      <c r="B35" s="31"/>
      <c r="C35" s="31"/>
      <c r="D35" s="13" t="s">
        <v>45</v>
      </c>
      <c r="E35" s="31"/>
      <c r="F35" s="16">
        <v>165.21</v>
      </c>
      <c r="G35" s="16">
        <f>ROUND(IF(E34="",0,E34)*IF(F35="",0,F35),2)</f>
        <v>1727.77</v>
      </c>
      <c r="K35" s="1" t="s">
        <v>46</v>
      </c>
      <c r="Q35" s="16"/>
      <c r="R35" s="16">
        <f>ROUND(IF(E34="",0,E34)*IF(Q35="",0,Q35),2)</f>
        <v>0</v>
      </c>
    </row>
    <row r="36" spans="1:18" ht="10.5">
      <c r="A36" s="30" t="s">
        <v>53</v>
      </c>
      <c r="B36" s="32" t="s">
        <v>54</v>
      </c>
      <c r="C36" s="32" t="s">
        <v>55</v>
      </c>
      <c r="D36" s="22" t="s">
        <v>43</v>
      </c>
      <c r="E36" s="33">
        <v>9.6516</v>
      </c>
      <c r="F36" s="23">
        <v>745.81</v>
      </c>
      <c r="G36" s="23">
        <f>ROUND(IF(E36="",0,E36)*IF(F36="",0,F36),2)</f>
        <v>7198.26</v>
      </c>
      <c r="H36" s="1" t="s">
        <v>28</v>
      </c>
      <c r="I36" s="1" t="s">
        <v>44</v>
      </c>
      <c r="Q36" s="23"/>
      <c r="R36" s="23">
        <f>ROUND(IF(E36="",0,E36)*IF(Q36="",0,Q36),2)</f>
        <v>0</v>
      </c>
    </row>
    <row r="37" spans="1:18" ht="21">
      <c r="A37" s="31"/>
      <c r="B37" s="31"/>
      <c r="C37" s="31"/>
      <c r="D37" s="13" t="s">
        <v>45</v>
      </c>
      <c r="E37" s="31"/>
      <c r="F37" s="16">
        <v>210.27</v>
      </c>
      <c r="G37" s="16">
        <f>ROUND(IF(E36="",0,E36)*IF(F37="",0,F37),2)</f>
        <v>2029.44</v>
      </c>
      <c r="K37" s="1" t="s">
        <v>46</v>
      </c>
      <c r="Q37" s="16"/>
      <c r="R37" s="16">
        <f>ROUND(IF(E36="",0,E36)*IF(Q37="",0,Q37),2)</f>
        <v>0</v>
      </c>
    </row>
    <row r="38" spans="1:18" ht="10.5">
      <c r="A38" s="30" t="s">
        <v>56</v>
      </c>
      <c r="B38" s="32" t="s">
        <v>57</v>
      </c>
      <c r="C38" s="32" t="s">
        <v>58</v>
      </c>
      <c r="D38" s="22" t="s">
        <v>43</v>
      </c>
      <c r="E38" s="33">
        <v>3.41964</v>
      </c>
      <c r="F38" s="23">
        <v>939.03</v>
      </c>
      <c r="G38" s="23">
        <f>ROUND(IF(E38="",0,E38)*IF(F38="",0,F38),2)</f>
        <v>3211.14</v>
      </c>
      <c r="H38" s="1" t="s">
        <v>28</v>
      </c>
      <c r="I38" s="1" t="s">
        <v>44</v>
      </c>
      <c r="Q38" s="23"/>
      <c r="R38" s="23">
        <f>ROUND(IF(E38="",0,E38)*IF(Q38="",0,Q38),2)</f>
        <v>0</v>
      </c>
    </row>
    <row r="39" spans="1:18" ht="21">
      <c r="A39" s="31"/>
      <c r="B39" s="31"/>
      <c r="C39" s="31"/>
      <c r="D39" s="13" t="s">
        <v>45</v>
      </c>
      <c r="E39" s="31"/>
      <c r="F39" s="16">
        <v>210.27</v>
      </c>
      <c r="G39" s="16">
        <f>ROUND(IF(E38="",0,E38)*IF(F39="",0,F39),2)</f>
        <v>719.05</v>
      </c>
      <c r="K39" s="1" t="s">
        <v>46</v>
      </c>
      <c r="Q39" s="16"/>
      <c r="R39" s="16">
        <f>ROUND(IF(E38="",0,E38)*IF(Q39="",0,Q39),2)</f>
        <v>0</v>
      </c>
    </row>
    <row r="40" spans="1:18" ht="10.5">
      <c r="A40" s="30" t="s">
        <v>59</v>
      </c>
      <c r="B40" s="32" t="s">
        <v>60</v>
      </c>
      <c r="C40" s="32" t="s">
        <v>61</v>
      </c>
      <c r="D40" s="22" t="s">
        <v>43</v>
      </c>
      <c r="E40" s="33">
        <v>2.44692</v>
      </c>
      <c r="F40" s="23">
        <v>706.97</v>
      </c>
      <c r="G40" s="23">
        <f>ROUND(IF(E40="",0,E40)*IF(F40="",0,F40),2)</f>
        <v>1729.9</v>
      </c>
      <c r="H40" s="1" t="s">
        <v>28</v>
      </c>
      <c r="I40" s="1" t="s">
        <v>44</v>
      </c>
      <c r="Q40" s="23"/>
      <c r="R40" s="23">
        <f>ROUND(IF(E40="",0,E40)*IF(Q40="",0,Q40),2)</f>
        <v>0</v>
      </c>
    </row>
    <row r="41" spans="1:18" ht="21">
      <c r="A41" s="31"/>
      <c r="B41" s="31"/>
      <c r="C41" s="31"/>
      <c r="D41" s="13" t="s">
        <v>45</v>
      </c>
      <c r="E41" s="31"/>
      <c r="F41" s="16">
        <v>165.21</v>
      </c>
      <c r="G41" s="16">
        <f>ROUND(IF(E40="",0,E40)*IF(F41="",0,F41),2)</f>
        <v>404.26</v>
      </c>
      <c r="K41" s="1" t="s">
        <v>46</v>
      </c>
      <c r="Q41" s="16"/>
      <c r="R41" s="16">
        <f>ROUND(IF(E40="",0,E40)*IF(Q41="",0,Q41),2)</f>
        <v>0</v>
      </c>
    </row>
    <row r="42" spans="1:18" ht="10.5">
      <c r="A42" s="17"/>
      <c r="B42" s="17"/>
      <c r="C42" s="18" t="s">
        <v>33</v>
      </c>
      <c r="D42" s="17"/>
      <c r="E42" s="17"/>
      <c r="F42" s="17"/>
      <c r="G42" s="20">
        <f>ROUND(SUMIF(H30:H42,"=s",G30:G42),2)</f>
        <v>28866.66</v>
      </c>
      <c r="H42" s="1" t="s">
        <v>34</v>
      </c>
      <c r="R42" s="21">
        <f>ROUND(SUMIF(H30:H42,"=s",R30:R42),2)</f>
        <v>0</v>
      </c>
    </row>
    <row r="44" spans="1:7" ht="10.5">
      <c r="A44" s="9"/>
      <c r="B44" s="10" t="s">
        <v>62</v>
      </c>
      <c r="C44" s="9"/>
      <c r="D44" s="9"/>
      <c r="E44" s="9"/>
      <c r="F44" s="9"/>
      <c r="G44" s="9"/>
    </row>
    <row r="46" spans="1:18" ht="10.5">
      <c r="A46" s="11" t="s">
        <v>63</v>
      </c>
      <c r="B46" s="12" t="s">
        <v>64</v>
      </c>
      <c r="C46" s="12" t="s">
        <v>65</v>
      </c>
      <c r="D46" s="13" t="s">
        <v>66</v>
      </c>
      <c r="E46" s="14">
        <v>30.744</v>
      </c>
      <c r="F46" s="16">
        <v>856.52</v>
      </c>
      <c r="G46" s="16">
        <f>ROUND(IF(E46="",0,E46)*IF(F46="",0,F46),2)</f>
        <v>26332.85</v>
      </c>
      <c r="H46" s="1" t="s">
        <v>28</v>
      </c>
      <c r="I46" s="1" t="s">
        <v>67</v>
      </c>
      <c r="Q46" s="16"/>
      <c r="R46" s="16">
        <f>ROUND(IF(E46="",0,E46)*IF(Q46="",0,Q46),2)</f>
        <v>0</v>
      </c>
    </row>
    <row r="47" spans="1:18" ht="10.5">
      <c r="A47" s="11" t="s">
        <v>68</v>
      </c>
      <c r="B47" s="12" t="s">
        <v>69</v>
      </c>
      <c r="C47" s="12" t="s">
        <v>70</v>
      </c>
      <c r="D47" s="13" t="s">
        <v>66</v>
      </c>
      <c r="E47" s="14">
        <v>10.584</v>
      </c>
      <c r="F47" s="16">
        <v>14.9</v>
      </c>
      <c r="G47" s="16">
        <f>ROUND(IF(E47="",0,E47)*IF(F47="",0,F47),2)</f>
        <v>157.7</v>
      </c>
      <c r="H47" s="1" t="s">
        <v>28</v>
      </c>
      <c r="I47" s="1" t="s">
        <v>67</v>
      </c>
      <c r="Q47" s="16"/>
      <c r="R47" s="16">
        <f>ROUND(IF(E47="",0,E47)*IF(Q47="",0,Q47),2)</f>
        <v>0</v>
      </c>
    </row>
    <row r="48" spans="1:18" ht="10.5">
      <c r="A48" s="11" t="s">
        <v>71</v>
      </c>
      <c r="B48" s="12" t="s">
        <v>72</v>
      </c>
      <c r="C48" s="12" t="s">
        <v>73</v>
      </c>
      <c r="D48" s="13" t="s">
        <v>66</v>
      </c>
      <c r="E48" s="14">
        <v>159.642</v>
      </c>
      <c r="F48" s="16">
        <v>831.78</v>
      </c>
      <c r="G48" s="16">
        <f>ROUND(IF(E48="",0,E48)*IF(F48="",0,F48),2)</f>
        <v>132787.02</v>
      </c>
      <c r="H48" s="1" t="s">
        <v>28</v>
      </c>
      <c r="I48" s="1" t="s">
        <v>67</v>
      </c>
      <c r="Q48" s="16"/>
      <c r="R48" s="16">
        <f>ROUND(IF(E48="",0,E48)*IF(Q48="",0,Q48),2)</f>
        <v>0</v>
      </c>
    </row>
    <row r="49" spans="1:18" ht="10.5">
      <c r="A49" s="17"/>
      <c r="B49" s="17"/>
      <c r="C49" s="18" t="s">
        <v>33</v>
      </c>
      <c r="D49" s="17"/>
      <c r="E49" s="17"/>
      <c r="F49" s="17"/>
      <c r="G49" s="20">
        <f>ROUND(SUMIF(H46:H49,"=s",G46:G49),2)</f>
        <v>159277.57</v>
      </c>
      <c r="H49" s="1" t="s">
        <v>34</v>
      </c>
      <c r="R49" s="21">
        <f>ROUND(SUMIF(H46:H49,"=s",R46:R49),2)</f>
        <v>0</v>
      </c>
    </row>
    <row r="51" spans="2:13" ht="10.5">
      <c r="B51" s="6" t="s">
        <v>74</v>
      </c>
      <c r="G51" s="24">
        <f>ROUND((SUMIF(H17:H50,"=sum",G17:G50)),2)</f>
        <v>195239.9</v>
      </c>
      <c r="M51" s="24"/>
    </row>
    <row r="52" spans="2:13" ht="10.5" hidden="1">
      <c r="B52" s="6" t="s">
        <v>75</v>
      </c>
      <c r="G52" s="24">
        <f>ROUND((SUMIF(I17:I51,"=Г",G17:G51)),2)</f>
        <v>0</v>
      </c>
      <c r="M52" s="24"/>
    </row>
    <row r="53" spans="2:13" ht="10.5" hidden="1">
      <c r="B53" s="6" t="s">
        <v>76</v>
      </c>
      <c r="G53" s="24">
        <f>ROUND((SUMIF(I17:I52,"=Ж",G17:G52)),2)</f>
        <v>0</v>
      </c>
      <c r="M53" s="24"/>
    </row>
    <row r="54" spans="2:13" ht="10.5" hidden="1">
      <c r="B54" s="6" t="s">
        <v>77</v>
      </c>
      <c r="G54" s="24">
        <f>ROUND((G52+G53),2)</f>
        <v>0</v>
      </c>
      <c r="M54" s="24"/>
    </row>
    <row r="55" spans="2:13" ht="10.5" hidden="1">
      <c r="B55" s="6" t="s">
        <v>78</v>
      </c>
      <c r="G55" s="24">
        <f>ROUND((SUMIF(I17:I54,"=Г",E17:E54)),2)-ROUND((SUMIF(I17:I54,"=Г",L17:L54)),2)</f>
        <v>0</v>
      </c>
      <c r="M55" s="24">
        <f>ROUND((SUMIF(I17:I54,"=Г",E17:E54)),2)</f>
        <v>0</v>
      </c>
    </row>
    <row r="56" spans="2:13" ht="10.5" hidden="1">
      <c r="B56" s="6" t="s">
        <v>79</v>
      </c>
      <c r="G56" s="24">
        <f>ROUND((SUMIF(I17:I55,"=Ж",E17:E55)),2)</f>
        <v>0</v>
      </c>
      <c r="M56" s="24">
        <f>ROUND((SUMIF(I17:I55,"=Ж",E17:E55)),2)</f>
        <v>0</v>
      </c>
    </row>
    <row r="57" spans="2:13" ht="10.5" hidden="1">
      <c r="B57" s="6" t="s">
        <v>80</v>
      </c>
      <c r="G57" s="24">
        <f>ROUND((G55+G56),2)</f>
        <v>0</v>
      </c>
      <c r="M57" s="24">
        <f>ROUND((M55+M56),2)</f>
        <v>0</v>
      </c>
    </row>
    <row r="58" spans="2:13" ht="10.5">
      <c r="B58" s="6" t="s">
        <v>81</v>
      </c>
      <c r="G58" s="24">
        <v>17011.06</v>
      </c>
      <c r="M58" s="24"/>
    </row>
    <row r="59" spans="2:13" ht="10.5">
      <c r="B59" s="6" t="s">
        <v>82</v>
      </c>
      <c r="G59" s="24">
        <v>9138.17</v>
      </c>
      <c r="M59" s="24"/>
    </row>
    <row r="60" spans="2:13" ht="10.5">
      <c r="B60" s="6" t="s">
        <v>83</v>
      </c>
      <c r="G60" s="24">
        <f>ROUND((G51+G58+G59),2)</f>
        <v>221389.13</v>
      </c>
      <c r="M60" s="24"/>
    </row>
    <row r="61" spans="2:13" ht="10.5" hidden="1">
      <c r="B61" s="6" t="s">
        <v>84</v>
      </c>
      <c r="G61" s="24"/>
      <c r="M61" s="24"/>
    </row>
    <row r="62" spans="2:13" ht="10.5" hidden="1">
      <c r="B62" s="6" t="s">
        <v>85</v>
      </c>
      <c r="G62" s="24"/>
      <c r="M62" s="24"/>
    </row>
    <row r="63" spans="2:13" ht="10.5" hidden="1">
      <c r="B63" s="6" t="s">
        <v>86</v>
      </c>
      <c r="F63" s="25">
        <v>0</v>
      </c>
      <c r="G63" s="24"/>
      <c r="L63" s="25">
        <v>0</v>
      </c>
      <c r="M63" s="24"/>
    </row>
    <row r="64" spans="2:13" ht="10.5" hidden="1">
      <c r="B64" s="6" t="s">
        <v>87</v>
      </c>
      <c r="G64" s="24">
        <f>ROUND((G60+G63),2)</f>
        <v>221389.13</v>
      </c>
      <c r="M64" s="24"/>
    </row>
    <row r="66" spans="2:7" ht="10.5">
      <c r="B66" s="4" t="s">
        <v>88</v>
      </c>
      <c r="C66" s="29"/>
      <c r="D66" s="29"/>
      <c r="E66" s="29"/>
      <c r="F66" s="29"/>
      <c r="G66" s="29"/>
    </row>
    <row r="67" spans="3:9" ht="10.5">
      <c r="C67" s="27" t="s">
        <v>89</v>
      </c>
      <c r="D67" s="27"/>
      <c r="E67" s="27"/>
      <c r="F67" s="27"/>
      <c r="G67" s="27"/>
      <c r="H67" s="27"/>
      <c r="I67" s="27"/>
    </row>
    <row r="69" spans="2:7" ht="10.5">
      <c r="B69" s="4" t="s">
        <v>90</v>
      </c>
      <c r="C69" s="29"/>
      <c r="D69" s="29"/>
      <c r="E69" s="29"/>
      <c r="F69" s="29"/>
      <c r="G69" s="29"/>
    </row>
    <row r="70" spans="3:9" ht="10.5">
      <c r="C70" s="27" t="s">
        <v>89</v>
      </c>
      <c r="D70" s="27"/>
      <c r="E70" s="27"/>
      <c r="F70" s="27"/>
      <c r="G70" s="27"/>
      <c r="H70" s="27"/>
      <c r="I70" s="27"/>
    </row>
    <row r="71" ht="10.5">
      <c r="A71" s="26"/>
    </row>
  </sheetData>
  <sheetProtection/>
  <mergeCells count="41">
    <mergeCell ref="A5:G5"/>
    <mergeCell ref="A6:G6"/>
    <mergeCell ref="A7:G7"/>
    <mergeCell ref="A11:G11"/>
    <mergeCell ref="A13:A15"/>
    <mergeCell ref="B13:B15"/>
    <mergeCell ref="C13:C15"/>
    <mergeCell ref="D14:D15"/>
    <mergeCell ref="E13:E15"/>
    <mergeCell ref="F13:G14"/>
    <mergeCell ref="A30:A31"/>
    <mergeCell ref="B30:B31"/>
    <mergeCell ref="C30:C31"/>
    <mergeCell ref="E30:E31"/>
    <mergeCell ref="A32:A33"/>
    <mergeCell ref="B32:B33"/>
    <mergeCell ref="C32:C33"/>
    <mergeCell ref="E32:E33"/>
    <mergeCell ref="A34:A35"/>
    <mergeCell ref="B34:B35"/>
    <mergeCell ref="C34:C35"/>
    <mergeCell ref="E34:E35"/>
    <mergeCell ref="A36:A37"/>
    <mergeCell ref="B36:B37"/>
    <mergeCell ref="C36:C37"/>
    <mergeCell ref="E36:E37"/>
    <mergeCell ref="A38:A39"/>
    <mergeCell ref="B38:B39"/>
    <mergeCell ref="C38:C39"/>
    <mergeCell ref="E38:E39"/>
    <mergeCell ref="A40:A41"/>
    <mergeCell ref="B40:B41"/>
    <mergeCell ref="C40:C41"/>
    <mergeCell ref="E40:E41"/>
    <mergeCell ref="C70:I70"/>
    <mergeCell ref="E8:F8"/>
    <mergeCell ref="E9:F9"/>
    <mergeCell ref="E10:F10"/>
    <mergeCell ref="C66:G66"/>
    <mergeCell ref="C67:I67"/>
    <mergeCell ref="C69:G69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2012-05-22T10:18:17Z</cp:lastPrinted>
  <dcterms:created xsi:type="dcterms:W3CDTF">2012-05-22T10:15:57Z</dcterms:created>
  <dcterms:modified xsi:type="dcterms:W3CDTF">2012-05-22T10:41:21Z</dcterms:modified>
  <cp:category/>
  <cp:version/>
  <cp:contentType/>
  <cp:contentStatus/>
</cp:coreProperties>
</file>